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<sst xmlns="http://schemas.openxmlformats.org/spreadsheetml/2006/main" count="128" uniqueCount="123">
  <si>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</si>
  <si>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</si>
  <si>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</si>
  <si>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</si>
  <si>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</si>
  <si>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</si>
  <si>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</si>
  <si>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</si>
  <si>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</si>
  <si>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</si>
  <si>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</si>
  <si>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</si>
  <si>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</si>
  <si>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</si>
  <si>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</si>
  <si>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</si>
  <si>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</si>
  <si>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</si>
  <si>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</si>
  <si>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</si>
  <si>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</si>
  <si>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</si>
  <si>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</si>
  <si>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</si>
  <si>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</si>
  <si>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</si>
  <si>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</si>
  <si>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</si>
  <si>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</si>
  <si>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</si>
  <si>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</si>
  <si>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</si>
  <si>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</si>
  <si>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</si>
  <si>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</si>
  <si>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</si>
  <si>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</si>
  <si>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</si>
  <si>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</si>
  <si>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</si>
  <si>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</si>
  <si>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</si>
  <si>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</si>
  <si>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</si>
  <si>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</si>
  <si>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</si>
  <si>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</si>
  <si>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</si>
  <si>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</si>
  <si>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</si>
  <si>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</si>
  <si>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</si>
  <si>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</si>
  <si>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</si>
  <si>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</si>
  <si>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</si>
  <si>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</si>
  <si>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</si>
  <si>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</si>
  <si>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</si>
  <si>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</si>
  <si>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</si>
  <si>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</si>
  <si>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</si>
  <si>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</si>
  <si>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</si>
  <si>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</si>
  <si>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</si>
  <si>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</si>
  <si>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</si>
  <si>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</si>
  <si>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</si>
  <si>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</si>
  <si>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</si>
  <si>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</si>
  <si>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</si>
  <si>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</si>
  <si>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</si>
  <si>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</si>
  <si>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</si>
  <si>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</si>
  <si>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</si>
  <si>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</si>
  <si>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</si>
  <si>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</si>
  <si>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</si>
  <si>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</si>
  <si>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</si>
  <si>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</si>
  <si>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</si>
  <si>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</si>
  <si>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</si>
  <si>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</si>
  <si>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</si>
  <si>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</si>
  <si>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</si>
  <si>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</si>
  <si>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</si>
  <si>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</si>
  <si>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</si>
  <si>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</si>
  <si>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</si>
  <si>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</si>
  <si>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</si>
  <si>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</si>
  <si>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</si>
  <si>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</si>
  <si>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</si>
  <si>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</si>
  <si>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</si>
  <si>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</si>
  <si>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</si>
  <si>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</si>
  <si>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</si>
  <si>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</si>
  <si>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</si>
  <si>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</si>
  <si>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</si>
  <si>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</si>
  <si>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</si>
  <si>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</si>
  <si>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</si>
  <si>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16.07.18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</si>
</sst>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12" sqref="AL1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4" t="s">
        <v>14</v>
      </c>
      <c r="E1" s="85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6" t="s">
        <v>3</v>
      </c>
      <c r="B7" s="13"/>
      <c r="C7" s="86" t="s">
        <v>0</v>
      </c>
      <c r="D7" s="98" t="s">
        <v>1</v>
      </c>
      <c r="E7" s="98" t="s">
        <v>19</v>
      </c>
      <c r="F7" s="98" t="s">
        <v>113</v>
      </c>
      <c r="G7" s="14" t="s">
        <v>114</v>
      </c>
      <c r="H7" s="105" t="s">
        <v>122</v>
      </c>
      <c r="I7" s="87" t="s">
        <v>2</v>
      </c>
      <c r="J7" s="89" t="s">
        <v>120</v>
      </c>
    </row>
    <row r="8" spans="1:25" ht="39.75" customHeight="1">
      <c r="A8" s="86"/>
      <c r="B8" s="1" t="s">
        <v>20</v>
      </c>
      <c r="C8" s="86"/>
      <c r="D8" s="98"/>
      <c r="E8" s="98"/>
      <c r="F8" s="98"/>
      <c r="G8" s="53" t="s">
        <v>115</v>
      </c>
      <c r="H8" s="106"/>
      <c r="I8" s="88"/>
      <c r="J8" s="90"/>
      <c r="L8" s="93" t="s">
        <v>121</v>
      </c>
      <c r="M8" s="87" t="s">
        <v>26</v>
      </c>
      <c r="N8" s="89" t="s">
        <v>27</v>
      </c>
      <c r="O8" s="87" t="s">
        <v>28</v>
      </c>
      <c r="P8" s="87" t="s">
        <v>29</v>
      </c>
      <c r="Q8" s="87" t="s">
        <v>30</v>
      </c>
      <c r="R8" s="87" t="s">
        <v>31</v>
      </c>
      <c r="S8" s="87" t="s">
        <v>32</v>
      </c>
      <c r="T8" s="87" t="s">
        <v>33</v>
      </c>
      <c r="U8" s="87" t="s">
        <v>34</v>
      </c>
      <c r="V8" s="87" t="s">
        <v>35</v>
      </c>
      <c r="W8" s="87" t="s">
        <v>36</v>
      </c>
      <c r="X8" s="87" t="s">
        <v>37</v>
      </c>
      <c r="Y8" s="87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94"/>
      <c r="M9" s="88"/>
      <c r="N9" s="90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s="15" customFormat="1" ht="19.5" customHeight="1">
      <c r="A10" s="91" t="s">
        <v>6</v>
      </c>
      <c r="B10" s="92"/>
      <c r="C10" s="92"/>
      <c r="D10" s="92"/>
      <c r="E10" s="92"/>
      <c r="F10" s="92"/>
      <c r="G10" s="92"/>
      <c r="H10" s="92"/>
      <c r="I10" s="92"/>
      <c r="J10" s="9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52934031.900000006</v>
      </c>
      <c r="I11" s="38">
        <f aca="true" t="shared" si="0" ref="I11:I18">H11/D11*100</f>
        <v>48.99293834756494</v>
      </c>
      <c r="J11" s="38">
        <f>(H11/(M11+N11+O11+P11+Q11+R11+S11+O29+P29+Q29+R29+S29))*100</f>
        <v>84.56359899113276</v>
      </c>
      <c r="K11" s="41"/>
      <c r="L11" s="50">
        <f>M11+N11+O11+P11+Q11+R11+S11-H12</f>
        <v>2582716.6099999994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6663000.79</v>
      </c>
      <c r="T11" s="47">
        <f t="shared" si="1"/>
        <v>4000821.1500000004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31107626.93</v>
      </c>
      <c r="I12" s="55">
        <f t="shared" si="0"/>
        <v>47.338915215647866</v>
      </c>
      <c r="J12" s="80">
        <f>(H12/(M11+N11+O11+P11+Q11+R11+S11))*100</f>
        <v>92.33395585018721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99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10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2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15618014.37</v>
      </c>
      <c r="I21" s="33">
        <f>H21/D21*100</f>
        <v>41.86197613703426</v>
      </c>
      <c r="J21" s="99">
        <f>(H21/(M21+N21+O21+P21+Q21+R21+S21))*100</f>
        <v>89.22638308442005</v>
      </c>
      <c r="L21" s="51">
        <f>(M21+N21+O21+P21+Q21+R21+S21)-H21</f>
        <v>1885793.17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5124354.15-3000000+500000+326666-544000</f>
        <v>2407020.1500000004</v>
      </c>
      <c r="T21" s="45">
        <f>5324354.15-3500000+616667</f>
        <v>2441021.1500000004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</f>
        <v>6596205.41</v>
      </c>
      <c r="I22" s="21">
        <f aca="true" t="shared" si="5" ref="I22:I28">H22/D22*100</f>
        <v>52.84228027847079</v>
      </c>
      <c r="J22" s="10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100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100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</f>
        <v>377681.58999999997</v>
      </c>
      <c r="I25" s="21">
        <f t="shared" si="5"/>
        <v>27.54368041180575</v>
      </c>
      <c r="J25" s="100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</f>
        <v>72895</v>
      </c>
      <c r="I26" s="40">
        <f t="shared" si="5"/>
        <v>1.6429929959498208</v>
      </c>
      <c r="J26" s="100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100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</f>
        <v>8571232.37</v>
      </c>
      <c r="I28" s="21">
        <f t="shared" si="5"/>
        <v>59.0811125799445</v>
      </c>
      <c r="J28" s="10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75.50725561187623</v>
      </c>
      <c r="L29" s="51">
        <f>(M29+N29+O29+P29+Q29+R29+S29)-H29</f>
        <v>7079962.759999994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11355489.729999999</v>
      </c>
      <c r="T29" s="74">
        <f t="shared" si="8"/>
        <v>2632097.55</v>
      </c>
      <c r="U29" s="74">
        <f t="shared" si="8"/>
        <v>6025865</v>
      </c>
      <c r="V29" s="74">
        <f t="shared" si="8"/>
        <v>3284039</v>
      </c>
      <c r="W29" s="74">
        <f t="shared" si="8"/>
        <v>1021753.37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72.63157894736842</v>
      </c>
      <c r="L48" s="46">
        <f t="shared" si="12"/>
        <v>156000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</f>
        <v>156000</v>
      </c>
      <c r="T48" s="70">
        <f>300000</f>
        <v>300000</v>
      </c>
      <c r="U48" s="76"/>
      <c r="V48" s="76">
        <f>30000</f>
        <v>30000</v>
      </c>
      <c r="W48" s="71"/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77.96306323813899</v>
      </c>
      <c r="L54" s="46">
        <f t="shared" si="12"/>
        <v>199578.83999999997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</f>
        <v>242000</v>
      </c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>
        <f t="shared" si="11"/>
        <v>0</v>
      </c>
      <c r="L55" s="46">
        <f t="shared" si="12"/>
        <v>300000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76.45925069637883</v>
      </c>
      <c r="L58" s="46">
        <f t="shared" si="12"/>
        <v>84511.28999999998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>
        <f t="shared" si="11"/>
        <v>0</v>
      </c>
      <c r="L60" s="46">
        <f t="shared" si="12"/>
        <v>800000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73.71518926796878</v>
      </c>
      <c r="L61" s="46">
        <f t="shared" si="12"/>
        <v>1401330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</f>
        <v>1401254.2800000003</v>
      </c>
      <c r="T61" s="76">
        <f>22000+476741</f>
        <v>498741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78.7734111101831</v>
      </c>
      <c r="L62" s="46">
        <f t="shared" si="12"/>
        <v>1016754.5800000001</v>
      </c>
      <c r="M62" s="13"/>
      <c r="N62" s="13"/>
      <c r="O62" s="70"/>
      <c r="P62" s="76">
        <f>50000+80000+450000-450000</f>
        <v>130000</v>
      </c>
      <c r="Q62" s="76">
        <f>359000-359000</f>
        <v>0</v>
      </c>
      <c r="R62" s="76">
        <f>81004.58-81000</f>
        <v>4.580000000001746</v>
      </c>
      <c r="S62" s="76">
        <f>3500000-80000+350000+890000</f>
        <v>4660000</v>
      </c>
      <c r="T62" s="76">
        <f>341800</f>
        <v>341800</v>
      </c>
      <c r="U62" s="76">
        <f>99200</f>
        <v>99200</v>
      </c>
      <c r="V62" s="76">
        <f>3474039-1500000</f>
        <v>1974039</v>
      </c>
      <c r="W62" s="71"/>
      <c r="X62" s="71">
        <f>318995.42</f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86813.52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20.0729485861095</v>
      </c>
      <c r="L66" s="46">
        <f t="shared" si="12"/>
        <v>91582.07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9.071070247955436</v>
      </c>
      <c r="L67" s="46">
        <f t="shared" si="12"/>
        <v>160384.92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9.553946918589386</v>
      </c>
      <c r="L68" s="46">
        <f t="shared" si="12"/>
        <v>340807.62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115891.03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v>115000</v>
      </c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57.89224519650562</v>
      </c>
      <c r="L71" s="46">
        <f t="shared" si="12"/>
        <v>248165.82999999996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v>303000</v>
      </c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>
        <f t="shared" si="11"/>
        <v>0</v>
      </c>
      <c r="L72" s="46">
        <f t="shared" si="12"/>
        <v>280000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</f>
        <v>280000</v>
      </c>
      <c r="T72" s="70"/>
      <c r="U72" s="71"/>
      <c r="V72" s="71">
        <f>120000</f>
        <v>120000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5" t="s">
        <v>89</v>
      </c>
      <c r="B80" s="96"/>
      <c r="C80" s="96"/>
      <c r="D80" s="96"/>
      <c r="E80" s="96"/>
      <c r="F80" s="96"/>
      <c r="G80" s="97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48090636.13</v>
      </c>
      <c r="I81" s="8">
        <f t="shared" si="10"/>
        <v>37.10220004918671</v>
      </c>
      <c r="J81" s="8">
        <f>(H81/(M81+N81+O81+P81+Q81+R81+S81))*100</f>
        <v>76.73003222758335</v>
      </c>
      <c r="L81" s="51">
        <f>(M81+N81+O81+P81+Q81+R81+S81)-H81</f>
        <v>14584479.119999997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</f>
        <v>510323.44999999995</v>
      </c>
      <c r="I82" s="17">
        <f t="shared" si="10"/>
        <v>63.79043124999999</v>
      </c>
      <c r="J82" s="52">
        <f>(H82/(M82+N82+O82+P82+Q82+R82+S82))*100</f>
        <v>63.79043124999999</v>
      </c>
      <c r="L82" s="46">
        <f>(M82+N82+O82+P82+Q82+R82+S82)-H82</f>
        <v>289676.55000000005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101024668.03</v>
      </c>
      <c r="I108" s="8">
        <f t="shared" si="20"/>
        <v>42.50790842522076</v>
      </c>
      <c r="J108" s="8">
        <f>(H108/(M108+N108+O108+P108+Q108+R108+S108))*100</f>
        <v>80.64436420895575</v>
      </c>
      <c r="L108" s="51">
        <f>(M108+N108+O108+P108+Q108+R108+S108)-H108</f>
        <v>24247158.489999995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30607992.61</v>
      </c>
      <c r="T108" s="51">
        <f t="shared" si="21"/>
        <v>21453086.46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25666468.119999997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21:J28"/>
    <mergeCell ref="J13:J1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2018-07-16T13:49:38Z</dcterms:modified>
  <cp:category/>
  <cp:version/>
  <cp:contentType/>
  <cp:contentStatus/>
</cp:coreProperties>
</file>